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rvitrucks\Desktop\Acendix\TCO Comparativa diesel vs electrico\"/>
    </mc:Choice>
  </mc:AlternateContent>
  <xr:revisionPtr revIDLastSave="0" documentId="13_ncr:1_{08B666DF-9057-427C-A074-799CFADC96BC}" xr6:coauthVersionLast="47" xr6:coauthVersionMax="47" xr10:uidLastSave="{00000000-0000-0000-0000-000000000000}"/>
  <bookViews>
    <workbookView xWindow="-120" yWindow="-120" windowWidth="29040" windowHeight="15720" tabRatio="732" xr2:uid="{FF51BE7C-CAC5-4CE5-9CE2-018DA76FD389}"/>
  </bookViews>
  <sheets>
    <sheet name="CAVAN" sheetId="12" r:id="rId1"/>
    <sheet name="eMiler 4,25T" sheetId="5" r:id="rId2"/>
    <sheet name="eAumark 7,5T" sheetId="10" r:id="rId3"/>
    <sheet name="eAuman 18T" sheetId="1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2" l="1"/>
  <c r="E29" i="12" s="1"/>
  <c r="D28" i="12"/>
  <c r="C28" i="12"/>
  <c r="D26" i="12"/>
  <c r="C26" i="12"/>
  <c r="C19" i="12"/>
  <c r="C20" i="12" s="1"/>
  <c r="D27" i="12" s="1"/>
  <c r="C16" i="12"/>
  <c r="C11" i="12"/>
  <c r="C43" i="11"/>
  <c r="E28" i="12" l="1"/>
  <c r="D30" i="12"/>
  <c r="E26" i="12"/>
  <c r="C27" i="12"/>
  <c r="D29" i="11"/>
  <c r="E29" i="11" s="1"/>
  <c r="D28" i="11"/>
  <c r="E28" i="11" s="1"/>
  <c r="C28" i="11"/>
  <c r="D26" i="11"/>
  <c r="C26" i="11"/>
  <c r="C19" i="11"/>
  <c r="C20" i="11" s="1"/>
  <c r="C16" i="11"/>
  <c r="C11" i="11"/>
  <c r="D29" i="10"/>
  <c r="E29" i="10" s="1"/>
  <c r="D28" i="10"/>
  <c r="C28" i="10"/>
  <c r="D26" i="10"/>
  <c r="C26" i="10"/>
  <c r="C19" i="10"/>
  <c r="C20" i="10" s="1"/>
  <c r="C16" i="10"/>
  <c r="C11" i="10"/>
  <c r="C16" i="5"/>
  <c r="C26" i="5"/>
  <c r="C28" i="5"/>
  <c r="E27" i="12" l="1"/>
  <c r="E30" i="12" s="1"/>
  <c r="C30" i="12"/>
  <c r="C33" i="12" s="1"/>
  <c r="E28" i="10"/>
  <c r="E26" i="10"/>
  <c r="E26" i="11"/>
  <c r="C27" i="11"/>
  <c r="D27" i="11"/>
  <c r="D30" i="11" s="1"/>
  <c r="C27" i="10"/>
  <c r="D27" i="10"/>
  <c r="D30" i="10" s="1"/>
  <c r="D36" i="12" l="1"/>
  <c r="E36" i="12" s="1"/>
  <c r="E33" i="12"/>
  <c r="E27" i="11"/>
  <c r="E30" i="11" s="1"/>
  <c r="C30" i="11"/>
  <c r="C33" i="11" s="1"/>
  <c r="E33" i="11" s="1"/>
  <c r="E36" i="11" s="1"/>
  <c r="E27" i="10"/>
  <c r="E30" i="10" s="1"/>
  <c r="C30" i="10"/>
  <c r="C33" i="10" s="1"/>
  <c r="D36" i="11" l="1"/>
  <c r="D36" i="10"/>
  <c r="E33" i="10"/>
  <c r="E36" i="10" s="1"/>
  <c r="D29" i="5" l="1"/>
  <c r="E29" i="5" s="1"/>
  <c r="D28" i="5"/>
  <c r="D26" i="5"/>
  <c r="E26" i="5" s="1"/>
  <c r="C19" i="5"/>
  <c r="C20" i="5" s="1"/>
  <c r="C11" i="5"/>
  <c r="C27" i="5" l="1"/>
  <c r="D27" i="5"/>
  <c r="E28" i="5"/>
  <c r="C30" i="5"/>
  <c r="E27" i="5" l="1"/>
  <c r="E30" i="5" s="1"/>
  <c r="D30" i="5"/>
  <c r="C33" i="5" s="1"/>
  <c r="D36" i="5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</future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<sst xmlns="http://schemas.openxmlformats.org/spreadsheetml/2006/main" count="163" uniqueCount="45">
  <si>
    <t>Datos del vehiculo ELECTRICO</t>
  </si>
  <si>
    <t>Precio</t>
  </si>
  <si>
    <t>Consumo (kWh/100km)</t>
  </si>
  <si>
    <t>Alquiler mensual batería (si procede)</t>
  </si>
  <si>
    <t>Instalación punto de carga</t>
  </si>
  <si>
    <t>Precio electricidad estimado (kWh)</t>
  </si>
  <si>
    <t>Consumo (l/100km)</t>
  </si>
  <si>
    <t xml:space="preserve">Precio combustible estimado </t>
  </si>
  <si>
    <t>Otros datos relevantes</t>
  </si>
  <si>
    <t>Kilómetros al mes previstos</t>
  </si>
  <si>
    <t>Kilómetros al año previstos</t>
  </si>
  <si>
    <t>Vida útil del vehículo prevista (años)</t>
  </si>
  <si>
    <t>Vehículo Diésel</t>
  </si>
  <si>
    <t>Diferencia</t>
  </si>
  <si>
    <t xml:space="preserve">Precio </t>
  </si>
  <si>
    <t>Gasto en mantenimiento</t>
  </si>
  <si>
    <t>Impuestos</t>
  </si>
  <si>
    <t>Km totales de la operación</t>
  </si>
  <si>
    <t>Precio Km</t>
  </si>
  <si>
    <t>Impuesto de circulación (COMBUSTIÓN)</t>
  </si>
  <si>
    <t>Cálculo a X años</t>
  </si>
  <si>
    <t>Gasto en combustible/Energia</t>
  </si>
  <si>
    <t xml:space="preserve"> </t>
  </si>
  <si>
    <t>Vehículo Eléctrico</t>
  </si>
  <si>
    <t>Mantenimiento y reparaciones anual (COMBUSTIÓN)</t>
  </si>
  <si>
    <t>AHORRO EN FLOTAS</t>
  </si>
  <si>
    <t>SIN SUBVENCIÓN</t>
  </si>
  <si>
    <t>CON SUBVENCIÓN</t>
  </si>
  <si>
    <t>Capacidad de batería</t>
  </si>
  <si>
    <t>63,75 kWh</t>
  </si>
  <si>
    <t>Datos del vehículo de GASOIL</t>
  </si>
  <si>
    <t>Unidades FLOTA</t>
  </si>
  <si>
    <t>AHORRO EN 1 VEHICULO ELECTRICO</t>
  </si>
  <si>
    <r>
      <t xml:space="preserve">COMPARACIÓN VEHÍCULO ELÉCTRICO VS VEHÍCULO </t>
    </r>
    <r>
      <rPr>
        <b/>
        <sz val="16"/>
        <color theme="5" tint="-0.499984740745262"/>
        <rFont val="Montserrat Semi Bold"/>
        <family val="3"/>
      </rPr>
      <t>DIÉSEL</t>
    </r>
  </si>
  <si>
    <t>Coste Total</t>
  </si>
  <si>
    <t>Mantenimiento y reparaciones anual (ELECTRICO)</t>
  </si>
  <si>
    <t>eMiler 4,25T</t>
  </si>
  <si>
    <t>eAumark 7,5T</t>
  </si>
  <si>
    <t>100,45 kWh</t>
  </si>
  <si>
    <t>eAuman D 18T</t>
  </si>
  <si>
    <t>281,91 kWh</t>
  </si>
  <si>
    <t>66,67 kWh</t>
  </si>
  <si>
    <t>PLAN AUTO+</t>
  </si>
  <si>
    <t>CON SUBVENCION</t>
  </si>
  <si>
    <t>CAVAN C1 Plus 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</si>
</sst>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#,##0\ [$€-1]"/>
  </numFmts>
  <fonts count="10" x14ac:knownFonts="1">
    <font>
      <sz val="11"/>
      <color theme="1"/>
      <name val="Aptos Narrow"/>
      <family val="2"/>
      <scheme val="minor"/>
    </font>
    <font>
      <sz val="48"/>
      <color theme="1"/>
      <name val="Aptos Narrow"/>
      <family val="2"/>
      <scheme val="minor"/>
    </font>
    <font>
      <b/>
      <sz val="9"/>
      <color rgb="FFFFFFFF"/>
      <name val="Montserrat"/>
    </font>
    <font>
      <sz val="9"/>
      <color theme="1"/>
      <name val="Montserrat"/>
    </font>
    <font>
      <b/>
      <sz val="9"/>
      <color theme="1"/>
      <name val="Montserrat"/>
    </font>
    <font>
      <b/>
      <sz val="9"/>
      <color theme="0"/>
      <name val="Montserrat"/>
    </font>
    <font>
      <sz val="9"/>
      <color theme="1"/>
      <name val="Calibri"/>
      <family val="2"/>
    </font>
    <font>
      <b/>
      <sz val="10"/>
      <color rgb="FFFFFFFF"/>
      <name val="Montserrat"/>
    </font>
    <font>
      <b/>
      <sz val="16"/>
      <color theme="6" tint="-0.499984740745262"/>
      <name val="Montserrat Semi Bold"/>
      <family val="3"/>
    </font>
    <font>
      <b/>
      <sz val="16"/>
      <color theme="5" tint="-0.499984740745262"/>
      <name val="Montserrat Semi Bold"/>
      <family val="3"/>
    </font>
  </fonts>
  <fills count="10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theme="6" tint="-0.499984740745262"/>
        <bgColor rgb="FF434343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rgb="FFEFEFEF"/>
      </patternFill>
    </fill>
    <fill>
      <patternFill patternType="solid">
        <fgColor rgb="FFF3FFD5"/>
        <bgColor indexed="64"/>
      </patternFill>
    </fill>
    <fill>
      <patternFill patternType="solid">
        <fgColor theme="9" tint="0.39997558519241921"/>
        <bgColor rgb="FF434343"/>
      </patternFill>
    </fill>
  </fills>
  <borders count="30">
    <border>
      <left/>
      <right/>
      <top/>
      <bottom/>
      <diagonal/>
    </border>
    <border>
      <left style="thin">
        <color theme="9" tint="0.79998168889431442"/>
      </left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0.79998168889431442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9" tint="0.79998168889431442"/>
      </left>
      <right/>
      <top/>
      <bottom/>
      <diagonal/>
    </border>
    <border>
      <left/>
      <right style="thin">
        <color theme="9" tint="0.79998168889431442"/>
      </right>
      <top/>
      <bottom/>
      <diagonal/>
    </border>
    <border>
      <left style="thin">
        <color theme="9" tint="0.79998168889431442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9" tint="0.79998168889431442"/>
      </left>
      <right style="thin">
        <color theme="9" tint="0.79998168889431442"/>
      </right>
      <top style="thin">
        <color theme="9" tint="0.79998168889431442"/>
      </top>
      <bottom style="thin">
        <color rgb="FFF3FFD5"/>
      </bottom>
      <diagonal/>
    </border>
    <border>
      <left style="thin">
        <color theme="9" tint="0.79998168889431442"/>
      </left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9" tint="0.79998168889431442"/>
      </left>
      <right style="thin">
        <color theme="9" tint="0.79998168889431442"/>
      </right>
      <top style="thin">
        <color rgb="FFF3FFD5"/>
      </top>
      <bottom style="thin">
        <color rgb="FFF3FFD5"/>
      </bottom>
      <diagonal/>
    </border>
    <border>
      <left style="thin">
        <color theme="9" tint="0.79998168889431442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rgb="FFF3FFD5"/>
      </left>
      <right style="thin">
        <color theme="9"/>
      </right>
      <top/>
      <bottom style="thin">
        <color theme="9"/>
      </bottom>
      <diagonal/>
    </border>
    <border>
      <left style="thin">
        <color theme="9" tint="0.79998168889431442"/>
      </left>
      <right style="thin">
        <color theme="9" tint="0.79998168889431442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rgb="FFF3FFD5"/>
      </left>
      <right/>
      <top style="thin">
        <color theme="9"/>
      </top>
      <bottom style="thin">
        <color theme="9"/>
      </bottom>
      <diagonal/>
    </border>
    <border>
      <left/>
      <right style="thin">
        <color rgb="FFF3FFD5"/>
      </right>
      <top style="thin">
        <color theme="9"/>
      </top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 style="thin">
        <color theme="9" tint="0.79998168889431442"/>
      </right>
      <top style="thin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theme="9" tint="0.79998168889431442"/>
      </left>
      <right/>
      <top style="thin">
        <color theme="9"/>
      </top>
      <bottom style="thin">
        <color theme="9"/>
      </bottom>
      <diagonal/>
    </border>
    <border>
      <left/>
      <right style="thin">
        <color theme="0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0"/>
      </right>
      <top style="thin">
        <color theme="9"/>
      </top>
      <bottom style="thin">
        <color theme="9"/>
      </bottom>
      <diagonal/>
    </border>
    <border>
      <left style="thin">
        <color rgb="FFF3FFD5"/>
      </left>
      <right style="thin">
        <color theme="0"/>
      </right>
      <top style="thin">
        <color theme="9"/>
      </top>
      <bottom style="thin">
        <color theme="9"/>
      </bottom>
      <diagonal/>
    </border>
    <border>
      <left style="thin">
        <color theme="0"/>
      </left>
      <right style="thin">
        <color theme="0"/>
      </right>
      <top style="thin">
        <color theme="9"/>
      </top>
      <bottom style="thin">
        <color theme="9"/>
      </bottom>
      <diagonal/>
    </border>
    <border>
      <left style="thin">
        <color rgb="FFF3FFD5"/>
      </left>
      <right style="thin">
        <color theme="0"/>
      </right>
      <top/>
      <bottom style="thin">
        <color theme="9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164" fontId="3" fillId="8" borderId="1" xfId="0" applyNumberFormat="1" applyFont="1" applyFill="1" applyBorder="1" applyAlignment="1" applyProtection="1">
      <alignment horizontal="center" vertical="center"/>
      <protection locked="0"/>
    </xf>
    <xf numFmtId="0" fontId="3" fillId="8" borderId="1" xfId="0" applyFont="1" applyFill="1" applyBorder="1" applyAlignment="1">
      <alignment horizontal="center" vertical="center"/>
    </xf>
    <xf numFmtId="164" fontId="3" fillId="8" borderId="1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65" fontId="3" fillId="5" borderId="1" xfId="0" applyNumberFormat="1" applyFont="1" applyFill="1" applyBorder="1" applyAlignment="1" applyProtection="1">
      <alignment horizontal="center" vertical="center"/>
      <protection locked="0"/>
    </xf>
    <xf numFmtId="165" fontId="3" fillId="8" borderId="1" xfId="0" applyNumberFormat="1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0" fontId="3" fillId="7" borderId="11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165" fontId="4" fillId="6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  <protection locked="0"/>
    </xf>
    <xf numFmtId="3" fontId="3" fillId="8" borderId="1" xfId="0" applyNumberFormat="1" applyFont="1" applyFill="1" applyBorder="1" applyAlignment="1">
      <alignment horizontal="center" vertical="center"/>
    </xf>
    <xf numFmtId="3" fontId="3" fillId="5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4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165" fontId="3" fillId="8" borderId="21" xfId="0" applyNumberFormat="1" applyFont="1" applyFill="1" applyBorder="1" applyAlignment="1">
      <alignment horizontal="center" vertical="center"/>
    </xf>
    <xf numFmtId="165" fontId="3" fillId="8" borderId="16" xfId="0" applyNumberFormat="1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165" fontId="3" fillId="8" borderId="18" xfId="0" applyNumberFormat="1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165" fontId="3" fillId="8" borderId="27" xfId="0" applyNumberFormat="1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165" fontId="3" fillId="8" borderId="28" xfId="0" applyNumberFormat="1" applyFont="1" applyFill="1" applyBorder="1" applyAlignment="1">
      <alignment horizontal="center" vertical="center"/>
    </xf>
    <xf numFmtId="0" fontId="3" fillId="5" borderId="29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>
      <alignment horizontal="center" vertical="center" wrapText="1"/>
    </xf>
    <xf numFmtId="165" fontId="3" fillId="8" borderId="25" xfId="0" applyNumberFormat="1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165" fontId="3" fillId="8" borderId="19" xfId="0" applyNumberFormat="1" applyFont="1" applyFill="1" applyBorder="1" applyAlignment="1">
      <alignment horizontal="center" vertical="center"/>
    </xf>
    <xf numFmtId="165" fontId="3" fillId="8" borderId="23" xfId="0" applyNumberFormat="1" applyFont="1" applyFill="1" applyBorder="1" applyAlignment="1">
      <alignment horizontal="center" vertical="center"/>
    </xf>
    <xf numFmtId="165" fontId="3" fillId="8" borderId="18" xfId="0" applyNumberFormat="1" applyFont="1" applyFill="1" applyBorder="1" applyAlignment="1">
      <alignment horizontal="center" vertical="center"/>
    </xf>
    <xf numFmtId="165" fontId="3" fillId="8" borderId="17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FFD5"/>
      <color rgb="FFE7FF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">
  <rv s="0">
    <v>0</v>
    <v>5</v>
  </rv>
  <rv s="0">
    <v>1</v>
    <v>5</v>
  </rv>
  <rv s="0">
    <v>2</v>
    <v>5</v>
  </rv>
  <rv s="0">
    <v>3</v>
    <v>5</v>
  </rv>
  <rv s="0">
    <v>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AB32D-A2F9-43EE-BC8B-1998387883C0}">
  <sheetPr>
    <pageSetUpPr fitToPage="1"/>
  </sheetPr>
  <dimension ref="B1:F50"/>
  <sheetViews>
    <sheetView showGridLines="0" tabSelected="1" view="pageLayout" zoomScale="110" zoomScaleNormal="110" zoomScalePageLayoutView="110" workbookViewId="0">
      <selection activeCell="C8" sqref="C8"/>
    </sheetView>
  </sheetViews>
  <sheetFormatPr baseColWidth="10" defaultRowHeight="15" x14ac:dyDescent="0.25"/>
  <cols>
    <col min="1" max="1" width="5.7109375" customWidth="1"/>
    <col min="2" max="2" width="47.7109375" customWidth="1"/>
    <col min="3" max="3" width="23.28515625" customWidth="1"/>
    <col min="4" max="4" width="23" customWidth="1"/>
    <col min="5" max="5" width="22.85546875" customWidth="1"/>
    <col min="6" max="6" width="5.42578125" customWidth="1"/>
  </cols>
  <sheetData>
    <row r="1" spans="2:6" ht="28.15" customHeight="1" x14ac:dyDescent="0.25">
      <c r="B1" t="e" vm="1">
        <v>#VALUE!</v>
      </c>
    </row>
    <row r="2" spans="2:6" ht="15.6" customHeight="1" x14ac:dyDescent="0.25"/>
    <row r="3" spans="2:6" ht="17.45" customHeight="1" x14ac:dyDescent="0.25">
      <c r="B3" s="41" t="s">
        <v>33</v>
      </c>
      <c r="C3" s="41"/>
      <c r="D3" s="41"/>
      <c r="E3" s="41"/>
      <c r="F3" s="1"/>
    </row>
    <row r="4" spans="2:6" ht="42" customHeight="1" x14ac:dyDescent="0.25">
      <c r="B4" s="41"/>
      <c r="C4" s="41"/>
      <c r="D4" s="41"/>
      <c r="E4" s="41"/>
      <c r="F4" s="1"/>
    </row>
    <row r="5" spans="2:6" ht="19.899999999999999" customHeight="1" x14ac:dyDescent="0.25">
      <c r="B5" s="42" t="s">
        <v>0</v>
      </c>
      <c r="C5" s="43"/>
      <c r="D5" s="44" t="s">
        <v>44</v>
      </c>
      <c r="E5" s="45"/>
      <c r="F5" s="1"/>
    </row>
    <row r="6" spans="2:6" ht="14.45" customHeight="1" x14ac:dyDescent="0.25">
      <c r="B6" s="14" t="s">
        <v>1</v>
      </c>
      <c r="C6" s="9">
        <v>31441.13</v>
      </c>
      <c r="D6" s="5" t="s">
        <v>28</v>
      </c>
      <c r="E6" s="6" t="s">
        <v>41</v>
      </c>
      <c r="F6" s="1"/>
    </row>
    <row r="7" spans="2:6" ht="14.45" customHeight="1" x14ac:dyDescent="0.25">
      <c r="B7" s="15" t="s">
        <v>2</v>
      </c>
      <c r="C7" s="7">
        <v>22</v>
      </c>
      <c r="D7" s="46" t="e" vm="2">
        <v>#VALUE!</v>
      </c>
      <c r="E7" s="47"/>
      <c r="F7" s="1"/>
    </row>
    <row r="8" spans="2:6" ht="14.45" customHeight="1" x14ac:dyDescent="0.25">
      <c r="B8" s="15" t="s">
        <v>3</v>
      </c>
      <c r="C8" s="18"/>
      <c r="D8" s="48"/>
      <c r="E8" s="49"/>
      <c r="F8" s="1"/>
    </row>
    <row r="9" spans="2:6" ht="14.45" customHeight="1" x14ac:dyDescent="0.25">
      <c r="B9" s="15" t="s">
        <v>4</v>
      </c>
      <c r="C9" s="10"/>
      <c r="D9" s="48"/>
      <c r="E9" s="49"/>
      <c r="F9" s="1"/>
    </row>
    <row r="10" spans="2:6" ht="14.45" customHeight="1" x14ac:dyDescent="0.25">
      <c r="B10" s="15" t="s">
        <v>5</v>
      </c>
      <c r="C10" s="9">
        <v>0.14000000000000001</v>
      </c>
      <c r="D10" s="48"/>
      <c r="E10" s="49"/>
      <c r="F10" s="1"/>
    </row>
    <row r="11" spans="2:6" ht="14.45" customHeight="1" x14ac:dyDescent="0.25">
      <c r="B11" s="13" t="s">
        <v>18</v>
      </c>
      <c r="C11" s="8">
        <f>C10*C7/100</f>
        <v>3.0800000000000001E-2</v>
      </c>
      <c r="D11" s="48"/>
      <c r="E11" s="49"/>
      <c r="F11" s="1"/>
    </row>
    <row r="12" spans="2:6" ht="18" customHeight="1" x14ac:dyDescent="0.25">
      <c r="B12" s="42" t="s">
        <v>30</v>
      </c>
      <c r="C12" s="43"/>
      <c r="D12" s="48"/>
      <c r="E12" s="49"/>
      <c r="F12" s="1"/>
    </row>
    <row r="13" spans="2:6" ht="14.45" customHeight="1" x14ac:dyDescent="0.25">
      <c r="B13" s="14" t="s">
        <v>1</v>
      </c>
      <c r="C13" s="10">
        <v>29000</v>
      </c>
      <c r="D13" s="48"/>
      <c r="E13" s="49"/>
      <c r="F13" s="1"/>
    </row>
    <row r="14" spans="2:6" ht="14.45" customHeight="1" x14ac:dyDescent="0.25">
      <c r="B14" s="15" t="s">
        <v>6</v>
      </c>
      <c r="C14" s="36">
        <v>7.5</v>
      </c>
      <c r="D14" s="48"/>
      <c r="E14" s="49"/>
      <c r="F14" s="1"/>
    </row>
    <row r="15" spans="2:6" ht="14.45" customHeight="1" x14ac:dyDescent="0.25">
      <c r="B15" s="15" t="s">
        <v>7</v>
      </c>
      <c r="C15" s="9">
        <v>1.6</v>
      </c>
      <c r="D15" s="48"/>
      <c r="E15" s="49"/>
      <c r="F15" s="1"/>
    </row>
    <row r="16" spans="2:6" ht="14.45" customHeight="1" x14ac:dyDescent="0.25">
      <c r="B16" s="13" t="s">
        <v>18</v>
      </c>
      <c r="C16" s="8">
        <f>C15*C14/100</f>
        <v>0.12</v>
      </c>
      <c r="D16" s="48"/>
      <c r="E16" s="49"/>
      <c r="F16" s="1"/>
    </row>
    <row r="17" spans="2:6" ht="17.45" customHeight="1" x14ac:dyDescent="0.25">
      <c r="B17" s="42" t="s">
        <v>8</v>
      </c>
      <c r="C17" s="43"/>
      <c r="D17" s="48"/>
      <c r="E17" s="49"/>
      <c r="F17" s="1"/>
    </row>
    <row r="18" spans="2:6" ht="14.45" customHeight="1" x14ac:dyDescent="0.25">
      <c r="B18" s="14" t="s">
        <v>9</v>
      </c>
      <c r="C18" s="20">
        <v>4000</v>
      </c>
      <c r="D18" s="48"/>
      <c r="E18" s="49"/>
      <c r="F18" s="1"/>
    </row>
    <row r="19" spans="2:6" ht="14.45" customHeight="1" x14ac:dyDescent="0.25">
      <c r="B19" s="15" t="s">
        <v>10</v>
      </c>
      <c r="C19" s="19">
        <f>C18*12</f>
        <v>48000</v>
      </c>
      <c r="D19" s="48"/>
      <c r="E19" s="49"/>
      <c r="F19" s="1"/>
    </row>
    <row r="20" spans="2:6" ht="14.45" customHeight="1" x14ac:dyDescent="0.25">
      <c r="B20" s="15" t="s">
        <v>17</v>
      </c>
      <c r="C20" s="19">
        <f>C19*C21</f>
        <v>384000</v>
      </c>
      <c r="D20" s="48"/>
      <c r="E20" s="49"/>
      <c r="F20" s="1"/>
    </row>
    <row r="21" spans="2:6" ht="14.45" customHeight="1" x14ac:dyDescent="0.25">
      <c r="B21" s="15" t="s">
        <v>11</v>
      </c>
      <c r="C21" s="12">
        <v>8</v>
      </c>
      <c r="D21" s="48"/>
      <c r="E21" s="49"/>
      <c r="F21" s="1"/>
    </row>
    <row r="22" spans="2:6" ht="14.45" customHeight="1" x14ac:dyDescent="0.25">
      <c r="B22" s="15" t="s">
        <v>24</v>
      </c>
      <c r="C22" s="10">
        <v>1750</v>
      </c>
      <c r="D22" s="48"/>
      <c r="E22" s="49"/>
      <c r="F22" s="1"/>
    </row>
    <row r="23" spans="2:6" ht="14.45" customHeight="1" x14ac:dyDescent="0.25">
      <c r="B23" s="15" t="s">
        <v>35</v>
      </c>
      <c r="C23" s="10">
        <v>300</v>
      </c>
      <c r="D23" s="48"/>
      <c r="E23" s="49"/>
      <c r="F23" s="1"/>
    </row>
    <row r="24" spans="2:6" ht="14.45" customHeight="1" x14ac:dyDescent="0.25">
      <c r="B24" s="13" t="s">
        <v>19</v>
      </c>
      <c r="C24" s="10">
        <v>200</v>
      </c>
      <c r="D24" s="50"/>
      <c r="E24" s="51"/>
      <c r="F24" s="1"/>
    </row>
    <row r="25" spans="2:6" ht="16.149999999999999" customHeight="1" x14ac:dyDescent="0.25">
      <c r="B25" s="2" t="s">
        <v>20</v>
      </c>
      <c r="C25" s="3" t="s">
        <v>23</v>
      </c>
      <c r="D25" s="3" t="s">
        <v>12</v>
      </c>
      <c r="E25" s="4" t="s">
        <v>13</v>
      </c>
      <c r="F25" s="38"/>
    </row>
    <row r="26" spans="2:6" ht="14.45" customHeight="1" x14ac:dyDescent="0.25">
      <c r="B26" s="14" t="s">
        <v>14</v>
      </c>
      <c r="C26" s="11">
        <f>C6+C9</f>
        <v>31441.13</v>
      </c>
      <c r="D26" s="11">
        <f>C13</f>
        <v>29000</v>
      </c>
      <c r="E26" s="11">
        <f>C26-D26</f>
        <v>2441.130000000001</v>
      </c>
      <c r="F26" s="38"/>
    </row>
    <row r="27" spans="2:6" ht="14.45" customHeight="1" x14ac:dyDescent="0.25">
      <c r="B27" s="15" t="s">
        <v>21</v>
      </c>
      <c r="C27" s="11">
        <f>C11*C20</f>
        <v>11827.2</v>
      </c>
      <c r="D27" s="11">
        <f>C16*C20</f>
        <v>46080</v>
      </c>
      <c r="E27" s="11">
        <f t="shared" ref="E27:E29" si="0">C27-D27</f>
        <v>-34252.800000000003</v>
      </c>
      <c r="F27" s="38"/>
    </row>
    <row r="28" spans="2:6" ht="14.45" customHeight="1" x14ac:dyDescent="0.25">
      <c r="B28" s="15" t="s">
        <v>15</v>
      </c>
      <c r="C28" s="11">
        <f>C23*C21</f>
        <v>2400</v>
      </c>
      <c r="D28" s="11">
        <f>C22*C21</f>
        <v>14000</v>
      </c>
      <c r="E28" s="11">
        <f t="shared" si="0"/>
        <v>-11600</v>
      </c>
      <c r="F28" s="38"/>
    </row>
    <row r="29" spans="2:6" ht="14.45" customHeight="1" x14ac:dyDescent="0.25">
      <c r="B29" s="13" t="s">
        <v>16</v>
      </c>
      <c r="C29" s="11"/>
      <c r="D29" s="11">
        <f>C24*C21</f>
        <v>1600</v>
      </c>
      <c r="E29" s="11">
        <f t="shared" si="0"/>
        <v>-1600</v>
      </c>
      <c r="F29" s="38"/>
    </row>
    <row r="30" spans="2:6" ht="17.45" customHeight="1" x14ac:dyDescent="0.25">
      <c r="B30" s="16" t="s">
        <v>34</v>
      </c>
      <c r="C30" s="17">
        <f>SUM(C26:C29)</f>
        <v>45668.33</v>
      </c>
      <c r="D30" s="17">
        <f>SUM(D26:D29)</f>
        <v>90680</v>
      </c>
      <c r="E30" s="17">
        <f>SUM(E26:E29)</f>
        <v>-45011.67</v>
      </c>
      <c r="F30" s="38"/>
    </row>
    <row r="31" spans="2:6" ht="14.45" customHeight="1" x14ac:dyDescent="0.25">
      <c r="B31" s="39"/>
      <c r="C31" s="39"/>
      <c r="D31" s="39"/>
      <c r="E31" s="39"/>
      <c r="F31" s="38"/>
    </row>
    <row r="32" spans="2:6" ht="14.45" customHeight="1" x14ac:dyDescent="0.25">
      <c r="B32" s="37" t="s">
        <v>32</v>
      </c>
      <c r="C32" s="29" t="s">
        <v>26</v>
      </c>
      <c r="D32" s="31" t="s">
        <v>42</v>
      </c>
      <c r="E32" s="27" t="s">
        <v>43</v>
      </c>
      <c r="F32" s="38"/>
    </row>
    <row r="33" spans="2:6" ht="15.6" customHeight="1" x14ac:dyDescent="0.25">
      <c r="B33" s="37"/>
      <c r="C33" s="30">
        <f>D30-C30</f>
        <v>45011.67</v>
      </c>
      <c r="D33" s="32">
        <v>7500</v>
      </c>
      <c r="E33" s="28">
        <f>C33+D33</f>
        <v>52511.67</v>
      </c>
      <c r="F33" s="38"/>
    </row>
    <row r="34" spans="2:6" ht="14.45" customHeight="1" x14ac:dyDescent="0.25">
      <c r="B34" s="40"/>
      <c r="C34" s="40"/>
      <c r="D34" s="40"/>
      <c r="E34" s="40"/>
      <c r="F34" s="38"/>
    </row>
    <row r="35" spans="2:6" ht="14.45" customHeight="1" x14ac:dyDescent="0.25">
      <c r="B35" s="37" t="s">
        <v>25</v>
      </c>
      <c r="C35" s="29" t="s">
        <v>31</v>
      </c>
      <c r="D35" s="34" t="s">
        <v>26</v>
      </c>
      <c r="E35" s="27" t="s">
        <v>43</v>
      </c>
    </row>
    <row r="36" spans="2:6" ht="14.45" customHeight="1" x14ac:dyDescent="0.25">
      <c r="B36" s="37"/>
      <c r="C36" s="33">
        <v>5</v>
      </c>
      <c r="D36" s="35">
        <f>C33*C36</f>
        <v>225058.34999999998</v>
      </c>
      <c r="E36" s="28">
        <f>D36+(D33*C36)</f>
        <v>262558.34999999998</v>
      </c>
    </row>
    <row r="37" spans="2:6" ht="14.45" customHeight="1" x14ac:dyDescent="0.25">
      <c r="C37" t="s">
        <v>22</v>
      </c>
    </row>
    <row r="38" spans="2:6" ht="14.45" customHeight="1" x14ac:dyDescent="0.25"/>
    <row r="39" spans="2:6" ht="14.45" customHeight="1" x14ac:dyDescent="0.25"/>
    <row r="40" spans="2:6" ht="14.45" customHeight="1" x14ac:dyDescent="0.25"/>
    <row r="41" spans="2:6" ht="14.45" customHeight="1" x14ac:dyDescent="0.25"/>
    <row r="42" spans="2:6" ht="14.45" customHeight="1" x14ac:dyDescent="0.25"/>
    <row r="43" spans="2:6" ht="14.45" customHeight="1" x14ac:dyDescent="0.25"/>
    <row r="44" spans="2:6" ht="14.45" customHeight="1" x14ac:dyDescent="0.25"/>
    <row r="45" spans="2:6" ht="14.45" customHeight="1" x14ac:dyDescent="0.25"/>
    <row r="46" spans="2:6" ht="14.45" customHeight="1" x14ac:dyDescent="0.25"/>
    <row r="47" spans="2:6" ht="14.45" customHeight="1" x14ac:dyDescent="0.25"/>
    <row r="48" spans="2:6" ht="14.45" customHeight="1" x14ac:dyDescent="0.25"/>
    <row r="49" ht="14.45" customHeight="1" x14ac:dyDescent="0.25"/>
    <row r="50" ht="14.45" customHeight="1" x14ac:dyDescent="0.25"/>
  </sheetData>
  <sheetProtection algorithmName="SHA-512" hashValue="EIcyH4ARZWzoVuhS56+qcspV5QGYYZuqk7ZpENOmtrn9Tg6S7o9tdSy4xm5JcOOJFyjMzrZbd9QV9hQBNpfqRA==" saltValue="ynQXcnJAp8nj+RyLtqujjg==" spinCount="100000" sheet="1" objects="1" scenarios="1" selectLockedCells="1"/>
  <protectedRanges>
    <protectedRange sqref="C7" name="Rango5"/>
    <protectedRange sqref="C26:E29" name="Rango4"/>
    <protectedRange sqref="C18:C24" name="Rango3"/>
    <protectedRange sqref="C13:C16" name="Rango2"/>
    <protectedRange sqref="C6:C11" name="g"/>
  </protectedRanges>
  <mergeCells count="11">
    <mergeCell ref="B3:E4"/>
    <mergeCell ref="B5:C5"/>
    <mergeCell ref="D5:E5"/>
    <mergeCell ref="D7:E24"/>
    <mergeCell ref="B12:C12"/>
    <mergeCell ref="B17:C17"/>
    <mergeCell ref="B35:B36"/>
    <mergeCell ref="F25:F34"/>
    <mergeCell ref="B31:E31"/>
    <mergeCell ref="B32:B33"/>
    <mergeCell ref="B34:E34"/>
  </mergeCells>
  <pageMargins left="0.25" right="0.25" top="0.4345" bottom="0.75" header="0.3" footer="0.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F3432-6673-419C-9D97-F70F03FA59C1}">
  <sheetPr>
    <pageSetUpPr fitToPage="1"/>
  </sheetPr>
  <dimension ref="B1:F50"/>
  <sheetViews>
    <sheetView showGridLines="0" view="pageLayout" zoomScale="110" zoomScaleNormal="110" zoomScalePageLayoutView="110" workbookViewId="0">
      <selection activeCell="C8" sqref="C8"/>
    </sheetView>
  </sheetViews>
  <sheetFormatPr baseColWidth="10" defaultRowHeight="15" x14ac:dyDescent="0.25"/>
  <cols>
    <col min="1" max="1" width="5.7109375" customWidth="1"/>
    <col min="2" max="2" width="47.7109375" customWidth="1"/>
    <col min="3" max="3" width="23.28515625" customWidth="1"/>
    <col min="4" max="4" width="23" customWidth="1"/>
    <col min="5" max="5" width="22.85546875" customWidth="1"/>
    <col min="6" max="6" width="5.42578125" customWidth="1"/>
  </cols>
  <sheetData>
    <row r="1" spans="2:6" ht="28.15" customHeight="1" x14ac:dyDescent="0.25">
      <c r="B1" t="e" vm="1">
        <v>#VALUE!</v>
      </c>
    </row>
    <row r="2" spans="2:6" ht="15.6" customHeight="1" x14ac:dyDescent="0.25"/>
    <row r="3" spans="2:6" ht="17.45" customHeight="1" x14ac:dyDescent="0.25">
      <c r="B3" s="41" t="s">
        <v>33</v>
      </c>
      <c r="C3" s="41"/>
      <c r="D3" s="41"/>
      <c r="E3" s="41"/>
      <c r="F3" s="1"/>
    </row>
    <row r="4" spans="2:6" ht="42" customHeight="1" x14ac:dyDescent="0.25">
      <c r="B4" s="41"/>
      <c r="C4" s="41"/>
      <c r="D4" s="41"/>
      <c r="E4" s="41"/>
      <c r="F4" s="1"/>
    </row>
    <row r="5" spans="2:6" ht="19.899999999999999" customHeight="1" x14ac:dyDescent="0.25">
      <c r="B5" s="42" t="s">
        <v>0</v>
      </c>
      <c r="C5" s="43"/>
      <c r="D5" s="44" t="s">
        <v>36</v>
      </c>
      <c r="E5" s="45"/>
      <c r="F5" s="1"/>
    </row>
    <row r="6" spans="2:6" ht="14.45" customHeight="1" x14ac:dyDescent="0.25">
      <c r="B6" s="14" t="s">
        <v>1</v>
      </c>
      <c r="C6" s="9">
        <v>63500</v>
      </c>
      <c r="D6" s="5" t="s">
        <v>28</v>
      </c>
      <c r="E6" s="6" t="s">
        <v>29</v>
      </c>
      <c r="F6" s="1"/>
    </row>
    <row r="7" spans="2:6" ht="14.45" customHeight="1" x14ac:dyDescent="0.25">
      <c r="B7" s="15" t="s">
        <v>2</v>
      </c>
      <c r="C7" s="7">
        <v>28</v>
      </c>
      <c r="D7" s="46" t="e" vm="3">
        <v>#VALUE!</v>
      </c>
      <c r="E7" s="47"/>
      <c r="F7" s="1"/>
    </row>
    <row r="8" spans="2:6" ht="14.45" customHeight="1" x14ac:dyDescent="0.25">
      <c r="B8" s="15" t="s">
        <v>3</v>
      </c>
      <c r="C8" s="18"/>
      <c r="D8" s="48"/>
      <c r="E8" s="49"/>
      <c r="F8" s="1"/>
    </row>
    <row r="9" spans="2:6" ht="14.45" customHeight="1" x14ac:dyDescent="0.25">
      <c r="B9" s="15" t="s">
        <v>4</v>
      </c>
      <c r="C9" s="10">
        <v>0</v>
      </c>
      <c r="D9" s="48"/>
      <c r="E9" s="49"/>
      <c r="F9" s="1"/>
    </row>
    <row r="10" spans="2:6" ht="14.45" customHeight="1" x14ac:dyDescent="0.25">
      <c r="B10" s="15" t="s">
        <v>5</v>
      </c>
      <c r="C10" s="9">
        <v>0.14000000000000001</v>
      </c>
      <c r="D10" s="48"/>
      <c r="E10" s="49"/>
      <c r="F10" s="1"/>
    </row>
    <row r="11" spans="2:6" ht="14.45" customHeight="1" x14ac:dyDescent="0.25">
      <c r="B11" s="13" t="s">
        <v>18</v>
      </c>
      <c r="C11" s="8">
        <f>C10*C7/100</f>
        <v>3.9200000000000006E-2</v>
      </c>
      <c r="D11" s="48"/>
      <c r="E11" s="49"/>
      <c r="F11" s="1"/>
    </row>
    <row r="12" spans="2:6" ht="18" customHeight="1" x14ac:dyDescent="0.25">
      <c r="B12" s="42" t="s">
        <v>30</v>
      </c>
      <c r="C12" s="43"/>
      <c r="D12" s="48"/>
      <c r="E12" s="49"/>
      <c r="F12" s="1"/>
    </row>
    <row r="13" spans="2:6" ht="14.45" customHeight="1" x14ac:dyDescent="0.25">
      <c r="B13" s="14" t="s">
        <v>1</v>
      </c>
      <c r="C13" s="10">
        <v>35000</v>
      </c>
      <c r="D13" s="48"/>
      <c r="E13" s="49"/>
      <c r="F13" s="1"/>
    </row>
    <row r="14" spans="2:6" ht="14.45" customHeight="1" x14ac:dyDescent="0.25">
      <c r="B14" s="15" t="s">
        <v>6</v>
      </c>
      <c r="C14" s="12">
        <v>15</v>
      </c>
      <c r="D14" s="48"/>
      <c r="E14" s="49"/>
      <c r="F14" s="1"/>
    </row>
    <row r="15" spans="2:6" ht="14.45" customHeight="1" x14ac:dyDescent="0.25">
      <c r="B15" s="15" t="s">
        <v>7</v>
      </c>
      <c r="C15" s="9">
        <v>1.4</v>
      </c>
      <c r="D15" s="48"/>
      <c r="E15" s="49"/>
      <c r="F15" s="1"/>
    </row>
    <row r="16" spans="2:6" ht="14.45" customHeight="1" x14ac:dyDescent="0.25">
      <c r="B16" s="13" t="s">
        <v>18</v>
      </c>
      <c r="C16" s="8">
        <f>C15*C14/100</f>
        <v>0.21</v>
      </c>
      <c r="D16" s="48"/>
      <c r="E16" s="49"/>
      <c r="F16" s="1"/>
    </row>
    <row r="17" spans="2:6" ht="17.45" customHeight="1" x14ac:dyDescent="0.25">
      <c r="B17" s="42" t="s">
        <v>8</v>
      </c>
      <c r="C17" s="43"/>
      <c r="D17" s="48"/>
      <c r="E17" s="49"/>
      <c r="F17" s="1"/>
    </row>
    <row r="18" spans="2:6" ht="14.45" customHeight="1" x14ac:dyDescent="0.25">
      <c r="B18" s="14" t="s">
        <v>9</v>
      </c>
      <c r="C18" s="20">
        <v>3500</v>
      </c>
      <c r="D18" s="48"/>
      <c r="E18" s="49"/>
      <c r="F18" s="1"/>
    </row>
    <row r="19" spans="2:6" ht="14.45" customHeight="1" x14ac:dyDescent="0.25">
      <c r="B19" s="15" t="s">
        <v>10</v>
      </c>
      <c r="C19" s="19">
        <f>C18*12</f>
        <v>42000</v>
      </c>
      <c r="D19" s="48"/>
      <c r="E19" s="49"/>
      <c r="F19" s="1"/>
    </row>
    <row r="20" spans="2:6" ht="14.45" customHeight="1" x14ac:dyDescent="0.25">
      <c r="B20" s="15" t="s">
        <v>17</v>
      </c>
      <c r="C20" s="19">
        <f>C19*C21</f>
        <v>336000</v>
      </c>
      <c r="D20" s="48"/>
      <c r="E20" s="49"/>
      <c r="F20" s="1"/>
    </row>
    <row r="21" spans="2:6" ht="14.45" customHeight="1" x14ac:dyDescent="0.25">
      <c r="B21" s="15" t="s">
        <v>11</v>
      </c>
      <c r="C21" s="12">
        <v>8</v>
      </c>
      <c r="D21" s="48"/>
      <c r="E21" s="49"/>
      <c r="F21" s="1"/>
    </row>
    <row r="22" spans="2:6" ht="14.45" customHeight="1" x14ac:dyDescent="0.25">
      <c r="B22" s="15" t="s">
        <v>24</v>
      </c>
      <c r="C22" s="10">
        <v>3500</v>
      </c>
      <c r="D22" s="48"/>
      <c r="E22" s="49"/>
      <c r="F22" s="1"/>
    </row>
    <row r="23" spans="2:6" ht="14.45" customHeight="1" x14ac:dyDescent="0.25">
      <c r="B23" s="15" t="s">
        <v>35</v>
      </c>
      <c r="C23" s="10">
        <v>300</v>
      </c>
      <c r="D23" s="48"/>
      <c r="E23" s="49"/>
      <c r="F23" s="1"/>
    </row>
    <row r="24" spans="2:6" ht="14.45" customHeight="1" x14ac:dyDescent="0.25">
      <c r="B24" s="13" t="s">
        <v>19</v>
      </c>
      <c r="C24" s="10">
        <v>200</v>
      </c>
      <c r="D24" s="50"/>
      <c r="E24" s="51"/>
      <c r="F24" s="1"/>
    </row>
    <row r="25" spans="2:6" ht="16.149999999999999" customHeight="1" x14ac:dyDescent="0.25">
      <c r="B25" s="2" t="s">
        <v>20</v>
      </c>
      <c r="C25" s="3" t="s">
        <v>23</v>
      </c>
      <c r="D25" s="3" t="s">
        <v>12</v>
      </c>
      <c r="E25" s="4" t="s">
        <v>13</v>
      </c>
      <c r="F25" s="38"/>
    </row>
    <row r="26" spans="2:6" ht="14.45" customHeight="1" x14ac:dyDescent="0.25">
      <c r="B26" s="14" t="s">
        <v>14</v>
      </c>
      <c r="C26" s="11">
        <f>C6+C9</f>
        <v>63500</v>
      </c>
      <c r="D26" s="11">
        <f>C13</f>
        <v>35000</v>
      </c>
      <c r="E26" s="11">
        <f>C26-D26</f>
        <v>28500</v>
      </c>
      <c r="F26" s="38"/>
    </row>
    <row r="27" spans="2:6" ht="14.45" customHeight="1" x14ac:dyDescent="0.25">
      <c r="B27" s="15" t="s">
        <v>21</v>
      </c>
      <c r="C27" s="11">
        <f>C11*C20</f>
        <v>13171.200000000003</v>
      </c>
      <c r="D27" s="11">
        <f>C16*C20</f>
        <v>70560</v>
      </c>
      <c r="E27" s="11">
        <f t="shared" ref="E27:E29" si="0">C27-D27</f>
        <v>-57388.799999999996</v>
      </c>
      <c r="F27" s="38"/>
    </row>
    <row r="28" spans="2:6" ht="14.45" customHeight="1" x14ac:dyDescent="0.25">
      <c r="B28" s="15" t="s">
        <v>15</v>
      </c>
      <c r="C28" s="11">
        <f>C23*C21</f>
        <v>2400</v>
      </c>
      <c r="D28" s="11">
        <f>C22*C21</f>
        <v>28000</v>
      </c>
      <c r="E28" s="11">
        <f t="shared" si="0"/>
        <v>-25600</v>
      </c>
      <c r="F28" s="38"/>
    </row>
    <row r="29" spans="2:6" ht="14.45" customHeight="1" x14ac:dyDescent="0.25">
      <c r="B29" s="13" t="s">
        <v>16</v>
      </c>
      <c r="C29" s="11"/>
      <c r="D29" s="11">
        <f>C24*C21</f>
        <v>1600</v>
      </c>
      <c r="E29" s="11">
        <f t="shared" si="0"/>
        <v>-1600</v>
      </c>
      <c r="F29" s="38"/>
    </row>
    <row r="30" spans="2:6" ht="17.45" customHeight="1" x14ac:dyDescent="0.25">
      <c r="B30" s="16" t="s">
        <v>34</v>
      </c>
      <c r="C30" s="17">
        <f>SUM(C26:C29)</f>
        <v>79071.199999999997</v>
      </c>
      <c r="D30" s="17">
        <f>SUM(D26:D29)</f>
        <v>135160</v>
      </c>
      <c r="E30" s="17">
        <f>SUM(E26:E29)</f>
        <v>-56088.799999999996</v>
      </c>
      <c r="F30" s="38"/>
    </row>
    <row r="31" spans="2:6" ht="14.45" customHeight="1" x14ac:dyDescent="0.25">
      <c r="B31" s="39"/>
      <c r="C31" s="39"/>
      <c r="D31" s="39"/>
      <c r="E31" s="39"/>
      <c r="F31" s="38"/>
    </row>
    <row r="32" spans="2:6" ht="14.45" customHeight="1" x14ac:dyDescent="0.25">
      <c r="B32" s="37" t="s">
        <v>32</v>
      </c>
      <c r="C32" s="54" t="s">
        <v>26</v>
      </c>
      <c r="D32" s="55"/>
      <c r="E32" s="53"/>
      <c r="F32" s="38"/>
    </row>
    <row r="33" spans="2:6" ht="15.6" customHeight="1" x14ac:dyDescent="0.25">
      <c r="B33" s="37"/>
      <c r="C33" s="56">
        <f>D30-C30</f>
        <v>56088.800000000003</v>
      </c>
      <c r="D33" s="57"/>
      <c r="E33" s="58"/>
      <c r="F33" s="38"/>
    </row>
    <row r="34" spans="2:6" ht="14.45" customHeight="1" x14ac:dyDescent="0.25">
      <c r="B34" s="40"/>
      <c r="C34" s="40"/>
      <c r="D34" s="40"/>
      <c r="E34" s="40"/>
      <c r="F34" s="38"/>
    </row>
    <row r="35" spans="2:6" ht="14.45" customHeight="1" x14ac:dyDescent="0.25">
      <c r="B35" s="37" t="s">
        <v>25</v>
      </c>
      <c r="C35" s="26" t="s">
        <v>31</v>
      </c>
      <c r="D35" s="52" t="s">
        <v>26</v>
      </c>
      <c r="E35" s="53"/>
    </row>
    <row r="36" spans="2:6" ht="14.45" customHeight="1" x14ac:dyDescent="0.25">
      <c r="B36" s="37"/>
      <c r="C36" s="21">
        <v>5</v>
      </c>
      <c r="D36" s="59">
        <f>C33*C36</f>
        <v>280444</v>
      </c>
      <c r="E36" s="58"/>
    </row>
    <row r="37" spans="2:6" ht="14.45" customHeight="1" x14ac:dyDescent="0.25">
      <c r="C37" t="s">
        <v>22</v>
      </c>
    </row>
    <row r="38" spans="2:6" ht="14.45" customHeight="1" x14ac:dyDescent="0.25"/>
    <row r="39" spans="2:6" ht="14.45" customHeight="1" x14ac:dyDescent="0.25"/>
    <row r="40" spans="2:6" ht="14.45" customHeight="1" x14ac:dyDescent="0.25"/>
    <row r="41" spans="2:6" ht="14.45" customHeight="1" x14ac:dyDescent="0.25"/>
    <row r="42" spans="2:6" ht="14.45" customHeight="1" x14ac:dyDescent="0.25"/>
    <row r="43" spans="2:6" ht="14.45" customHeight="1" x14ac:dyDescent="0.25"/>
    <row r="44" spans="2:6" ht="14.45" customHeight="1" x14ac:dyDescent="0.25"/>
    <row r="45" spans="2:6" ht="14.45" customHeight="1" x14ac:dyDescent="0.25"/>
    <row r="46" spans="2:6" ht="14.45" customHeight="1" x14ac:dyDescent="0.25"/>
    <row r="47" spans="2:6" ht="14.45" customHeight="1" x14ac:dyDescent="0.25"/>
    <row r="48" spans="2:6" ht="14.45" customHeight="1" x14ac:dyDescent="0.25"/>
    <row r="49" ht="14.45" customHeight="1" x14ac:dyDescent="0.25"/>
    <row r="50" ht="14.45" customHeight="1" x14ac:dyDescent="0.25"/>
  </sheetData>
  <sheetProtection algorithmName="SHA-512" hashValue="QRHXpMLhLhtMPTaC8finYRDunWEcA3NHDyTNSVfuTTziYM/oQISdADvGgVQlwEK08k3o51fFudN0xBcKz0L9Iw==" saltValue="ARQuUOW7sYbw2yKLpfMmrQ==" spinCount="100000" sheet="1" objects="1" scenarios="1" selectLockedCells="1"/>
  <protectedRanges>
    <protectedRange sqref="C7" name="Rango5"/>
    <protectedRange sqref="C26:E29" name="Rango4"/>
    <protectedRange sqref="C18:C24" name="Rango3"/>
    <protectedRange sqref="C13:C16" name="Rango2"/>
    <protectedRange sqref="C6:C11" name="g"/>
  </protectedRanges>
  <mergeCells count="15">
    <mergeCell ref="D35:E35"/>
    <mergeCell ref="F25:F34"/>
    <mergeCell ref="B31:E31"/>
    <mergeCell ref="B34:E34"/>
    <mergeCell ref="B3:E4"/>
    <mergeCell ref="B35:B36"/>
    <mergeCell ref="D5:E5"/>
    <mergeCell ref="B5:C5"/>
    <mergeCell ref="B12:C12"/>
    <mergeCell ref="B17:C17"/>
    <mergeCell ref="D7:E24"/>
    <mergeCell ref="B32:B33"/>
    <mergeCell ref="C32:E32"/>
    <mergeCell ref="C33:E33"/>
    <mergeCell ref="D36:E36"/>
  </mergeCells>
  <pageMargins left="0.25" right="0.25" top="0.4345" bottom="0.75" header="0.3" footer="0.3"/>
  <pageSetup paperSize="9" scale="7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348BE-59FF-4D79-A6A3-427073B32B93}">
  <sheetPr>
    <pageSetUpPr fitToPage="1"/>
  </sheetPr>
  <dimension ref="B1:F50"/>
  <sheetViews>
    <sheetView showGridLines="0" view="pageLayout" topLeftCell="A8" zoomScale="120" zoomScaleNormal="110" zoomScalePageLayoutView="120" workbookViewId="0">
      <selection activeCell="C36" sqref="C36"/>
    </sheetView>
  </sheetViews>
  <sheetFormatPr baseColWidth="10" defaultRowHeight="15" x14ac:dyDescent="0.25"/>
  <cols>
    <col min="1" max="1" width="5.7109375" customWidth="1"/>
    <col min="2" max="2" width="47.7109375" customWidth="1"/>
    <col min="3" max="3" width="23.28515625" customWidth="1"/>
    <col min="4" max="4" width="23" customWidth="1"/>
    <col min="5" max="5" width="22.85546875" customWidth="1"/>
    <col min="6" max="6" width="5.42578125" customWidth="1"/>
  </cols>
  <sheetData>
    <row r="1" spans="2:6" ht="28.15" customHeight="1" x14ac:dyDescent="0.25">
      <c r="B1" t="e" vm="1">
        <v>#VALUE!</v>
      </c>
    </row>
    <row r="2" spans="2:6" ht="15.6" customHeight="1" x14ac:dyDescent="0.25"/>
    <row r="3" spans="2:6" ht="17.45" customHeight="1" x14ac:dyDescent="0.25">
      <c r="B3" s="41" t="s">
        <v>33</v>
      </c>
      <c r="C3" s="41"/>
      <c r="D3" s="41"/>
      <c r="E3" s="41"/>
      <c r="F3" s="1"/>
    </row>
    <row r="4" spans="2:6" ht="42" customHeight="1" x14ac:dyDescent="0.25">
      <c r="B4" s="41"/>
      <c r="C4" s="41"/>
      <c r="D4" s="41"/>
      <c r="E4" s="41"/>
      <c r="F4" s="1"/>
    </row>
    <row r="5" spans="2:6" ht="19.899999999999999" customHeight="1" x14ac:dyDescent="0.25">
      <c r="B5" s="42" t="s">
        <v>0</v>
      </c>
      <c r="C5" s="43"/>
      <c r="D5" s="44" t="s">
        <v>37</v>
      </c>
      <c r="E5" s="45"/>
      <c r="F5" s="1"/>
    </row>
    <row r="6" spans="2:6" ht="14.45" customHeight="1" x14ac:dyDescent="0.25">
      <c r="B6" s="14" t="s">
        <v>1</v>
      </c>
      <c r="C6" s="9">
        <v>75000</v>
      </c>
      <c r="D6" s="5" t="s">
        <v>28</v>
      </c>
      <c r="E6" s="6" t="s">
        <v>38</v>
      </c>
      <c r="F6" s="1"/>
    </row>
    <row r="7" spans="2:6" ht="14.45" customHeight="1" x14ac:dyDescent="0.25">
      <c r="B7" s="15" t="s">
        <v>2</v>
      </c>
      <c r="C7" s="7">
        <v>38</v>
      </c>
      <c r="D7" s="46" t="e" vm="4">
        <v>#VALUE!</v>
      </c>
      <c r="E7" s="47"/>
      <c r="F7" s="1"/>
    </row>
    <row r="8" spans="2:6" ht="14.45" customHeight="1" x14ac:dyDescent="0.25">
      <c r="B8" s="15" t="s">
        <v>3</v>
      </c>
      <c r="C8" s="18"/>
      <c r="D8" s="48"/>
      <c r="E8" s="49"/>
      <c r="F8" s="1"/>
    </row>
    <row r="9" spans="2:6" ht="14.45" customHeight="1" x14ac:dyDescent="0.25">
      <c r="B9" s="15" t="s">
        <v>4</v>
      </c>
      <c r="C9" s="10">
        <v>0</v>
      </c>
      <c r="D9" s="48"/>
      <c r="E9" s="49"/>
      <c r="F9" s="1"/>
    </row>
    <row r="10" spans="2:6" ht="14.45" customHeight="1" x14ac:dyDescent="0.25">
      <c r="B10" s="15" t="s">
        <v>5</v>
      </c>
      <c r="C10" s="9">
        <v>0.14000000000000001</v>
      </c>
      <c r="D10" s="48"/>
      <c r="E10" s="49"/>
      <c r="F10" s="1"/>
    </row>
    <row r="11" spans="2:6" ht="14.45" customHeight="1" x14ac:dyDescent="0.25">
      <c r="B11" s="13" t="s">
        <v>18</v>
      </c>
      <c r="C11" s="8">
        <f>C10*C7/100</f>
        <v>5.3200000000000004E-2</v>
      </c>
      <c r="D11" s="48"/>
      <c r="E11" s="49"/>
      <c r="F11" s="1"/>
    </row>
    <row r="12" spans="2:6" ht="18" customHeight="1" x14ac:dyDescent="0.25">
      <c r="B12" s="42" t="s">
        <v>30</v>
      </c>
      <c r="C12" s="43"/>
      <c r="D12" s="48"/>
      <c r="E12" s="49"/>
      <c r="F12" s="1"/>
    </row>
    <row r="13" spans="2:6" ht="14.45" customHeight="1" x14ac:dyDescent="0.25">
      <c r="B13" s="14" t="s">
        <v>1</v>
      </c>
      <c r="C13" s="10">
        <v>43000</v>
      </c>
      <c r="D13" s="48"/>
      <c r="E13" s="49"/>
      <c r="F13" s="1"/>
    </row>
    <row r="14" spans="2:6" ht="14.45" customHeight="1" x14ac:dyDescent="0.25">
      <c r="B14" s="15" t="s">
        <v>6</v>
      </c>
      <c r="C14" s="12">
        <v>15</v>
      </c>
      <c r="D14" s="48"/>
      <c r="E14" s="49"/>
      <c r="F14" s="1"/>
    </row>
    <row r="15" spans="2:6" ht="14.45" customHeight="1" x14ac:dyDescent="0.25">
      <c r="B15" s="15" t="s">
        <v>7</v>
      </c>
      <c r="C15" s="9">
        <v>1.4</v>
      </c>
      <c r="D15" s="48"/>
      <c r="E15" s="49"/>
      <c r="F15" s="1"/>
    </row>
    <row r="16" spans="2:6" ht="14.45" customHeight="1" x14ac:dyDescent="0.25">
      <c r="B16" s="13" t="s">
        <v>18</v>
      </c>
      <c r="C16" s="8">
        <f>C15*C14/100</f>
        <v>0.21</v>
      </c>
      <c r="D16" s="48"/>
      <c r="E16" s="49"/>
      <c r="F16" s="1"/>
    </row>
    <row r="17" spans="2:6" ht="17.45" customHeight="1" x14ac:dyDescent="0.25">
      <c r="B17" s="42" t="s">
        <v>8</v>
      </c>
      <c r="C17" s="43"/>
      <c r="D17" s="48"/>
      <c r="E17" s="49"/>
      <c r="F17" s="1"/>
    </row>
    <row r="18" spans="2:6" ht="14.45" customHeight="1" x14ac:dyDescent="0.25">
      <c r="B18" s="14" t="s">
        <v>9</v>
      </c>
      <c r="C18" s="20">
        <v>3700</v>
      </c>
      <c r="D18" s="48"/>
      <c r="E18" s="49"/>
      <c r="F18" s="1"/>
    </row>
    <row r="19" spans="2:6" ht="14.45" customHeight="1" x14ac:dyDescent="0.25">
      <c r="B19" s="15" t="s">
        <v>10</v>
      </c>
      <c r="C19" s="19">
        <f>C18*12</f>
        <v>44400</v>
      </c>
      <c r="D19" s="48"/>
      <c r="E19" s="49"/>
      <c r="F19" s="1"/>
    </row>
    <row r="20" spans="2:6" ht="14.45" customHeight="1" x14ac:dyDescent="0.25">
      <c r="B20" s="15" t="s">
        <v>17</v>
      </c>
      <c r="C20" s="19">
        <f>C19*C21</f>
        <v>355200</v>
      </c>
      <c r="D20" s="48"/>
      <c r="E20" s="49"/>
      <c r="F20" s="1"/>
    </row>
    <row r="21" spans="2:6" ht="14.45" customHeight="1" x14ac:dyDescent="0.25">
      <c r="B21" s="15" t="s">
        <v>11</v>
      </c>
      <c r="C21" s="12">
        <v>8</v>
      </c>
      <c r="D21" s="48"/>
      <c r="E21" s="49"/>
      <c r="F21" s="1"/>
    </row>
    <row r="22" spans="2:6" ht="14.45" customHeight="1" x14ac:dyDescent="0.25">
      <c r="B22" s="15" t="s">
        <v>24</v>
      </c>
      <c r="C22" s="10">
        <v>3500</v>
      </c>
      <c r="D22" s="48"/>
      <c r="E22" s="49"/>
      <c r="F22" s="1"/>
    </row>
    <row r="23" spans="2:6" ht="14.45" customHeight="1" x14ac:dyDescent="0.25">
      <c r="B23" s="15" t="s">
        <v>35</v>
      </c>
      <c r="C23" s="10">
        <v>300</v>
      </c>
      <c r="D23" s="48"/>
      <c r="E23" s="49"/>
      <c r="F23" s="1"/>
    </row>
    <row r="24" spans="2:6" ht="14.45" customHeight="1" x14ac:dyDescent="0.25">
      <c r="B24" s="13" t="s">
        <v>19</v>
      </c>
      <c r="C24" s="10">
        <v>200</v>
      </c>
      <c r="D24" s="50"/>
      <c r="E24" s="51"/>
      <c r="F24" s="1"/>
    </row>
    <row r="25" spans="2:6" ht="16.149999999999999" customHeight="1" x14ac:dyDescent="0.25">
      <c r="B25" s="2" t="s">
        <v>20</v>
      </c>
      <c r="C25" s="3" t="s">
        <v>23</v>
      </c>
      <c r="D25" s="3" t="s">
        <v>12</v>
      </c>
      <c r="E25" s="4" t="s">
        <v>13</v>
      </c>
      <c r="F25" s="38"/>
    </row>
    <row r="26" spans="2:6" ht="14.45" customHeight="1" x14ac:dyDescent="0.25">
      <c r="B26" s="14" t="s">
        <v>14</v>
      </c>
      <c r="C26" s="11">
        <f>C6+C9</f>
        <v>75000</v>
      </c>
      <c r="D26" s="11">
        <f>C13</f>
        <v>43000</v>
      </c>
      <c r="E26" s="11">
        <f>C26-D26</f>
        <v>32000</v>
      </c>
      <c r="F26" s="38"/>
    </row>
    <row r="27" spans="2:6" ht="14.45" customHeight="1" x14ac:dyDescent="0.25">
      <c r="B27" s="15" t="s">
        <v>21</v>
      </c>
      <c r="C27" s="11">
        <f>C11*C20</f>
        <v>18896.640000000003</v>
      </c>
      <c r="D27" s="11">
        <f>C16*C20</f>
        <v>74592</v>
      </c>
      <c r="E27" s="11">
        <f t="shared" ref="E27:E29" si="0">C27-D27</f>
        <v>-55695.360000000001</v>
      </c>
      <c r="F27" s="38"/>
    </row>
    <row r="28" spans="2:6" ht="14.45" customHeight="1" x14ac:dyDescent="0.25">
      <c r="B28" s="15" t="s">
        <v>15</v>
      </c>
      <c r="C28" s="11">
        <f>C23*C21</f>
        <v>2400</v>
      </c>
      <c r="D28" s="11">
        <f>C22*C21</f>
        <v>28000</v>
      </c>
      <c r="E28" s="11">
        <f t="shared" si="0"/>
        <v>-25600</v>
      </c>
      <c r="F28" s="38"/>
    </row>
    <row r="29" spans="2:6" ht="14.45" customHeight="1" x14ac:dyDescent="0.25">
      <c r="B29" s="13" t="s">
        <v>16</v>
      </c>
      <c r="C29" s="11"/>
      <c r="D29" s="11">
        <f>C24*C21</f>
        <v>1600</v>
      </c>
      <c r="E29" s="11">
        <f t="shared" si="0"/>
        <v>-1600</v>
      </c>
      <c r="F29" s="38"/>
    </row>
    <row r="30" spans="2:6" ht="17.45" customHeight="1" x14ac:dyDescent="0.25">
      <c r="B30" s="16" t="s">
        <v>34</v>
      </c>
      <c r="C30" s="17">
        <f>SUM(C26:C29)</f>
        <v>96296.639999999999</v>
      </c>
      <c r="D30" s="17">
        <f>SUM(D26:D29)</f>
        <v>147192</v>
      </c>
      <c r="E30" s="17">
        <f>SUM(E26:E29)</f>
        <v>-50895.360000000001</v>
      </c>
      <c r="F30" s="38"/>
    </row>
    <row r="31" spans="2:6" ht="14.45" customHeight="1" x14ac:dyDescent="0.25">
      <c r="B31" s="39"/>
      <c r="C31" s="39"/>
      <c r="D31" s="39"/>
      <c r="E31" s="39"/>
      <c r="F31" s="38"/>
    </row>
    <row r="32" spans="2:6" ht="14.45" customHeight="1" x14ac:dyDescent="0.25">
      <c r="B32" s="37" t="s">
        <v>32</v>
      </c>
      <c r="C32" s="54" t="s">
        <v>26</v>
      </c>
      <c r="D32" s="60"/>
      <c r="E32" s="27" t="s">
        <v>27</v>
      </c>
      <c r="F32" s="38"/>
    </row>
    <row r="33" spans="2:6" ht="15.6" customHeight="1" x14ac:dyDescent="0.25">
      <c r="B33" s="37"/>
      <c r="C33" s="56">
        <f>D30-C30</f>
        <v>50895.360000000001</v>
      </c>
      <c r="D33" s="61"/>
      <c r="E33" s="25">
        <f>C33+7000</f>
        <v>57895.360000000001</v>
      </c>
      <c r="F33" s="38"/>
    </row>
    <row r="34" spans="2:6" ht="14.45" customHeight="1" x14ac:dyDescent="0.25">
      <c r="B34" s="40"/>
      <c r="C34" s="40"/>
      <c r="D34" s="40"/>
      <c r="E34" s="40"/>
      <c r="F34" s="38"/>
    </row>
    <row r="35" spans="2:6" ht="14.45" customHeight="1" x14ac:dyDescent="0.25">
      <c r="B35" s="37" t="s">
        <v>25</v>
      </c>
      <c r="C35" s="26" t="s">
        <v>31</v>
      </c>
      <c r="D35" s="22" t="s">
        <v>26</v>
      </c>
      <c r="E35" s="23" t="s">
        <v>27</v>
      </c>
    </row>
    <row r="36" spans="2:6" ht="14.45" customHeight="1" x14ac:dyDescent="0.25">
      <c r="B36" s="37"/>
      <c r="C36" s="21">
        <v>5</v>
      </c>
      <c r="D36" s="25">
        <f>C33*C36</f>
        <v>254476.79999999999</v>
      </c>
      <c r="E36" s="24">
        <f>E33*C36</f>
        <v>289476.8</v>
      </c>
    </row>
    <row r="37" spans="2:6" ht="14.45" customHeight="1" x14ac:dyDescent="0.25">
      <c r="C37" t="s">
        <v>22</v>
      </c>
    </row>
    <row r="38" spans="2:6" ht="14.45" customHeight="1" x14ac:dyDescent="0.25"/>
    <row r="39" spans="2:6" ht="14.45" customHeight="1" x14ac:dyDescent="0.25"/>
    <row r="40" spans="2:6" ht="14.45" customHeight="1" x14ac:dyDescent="0.25"/>
    <row r="41" spans="2:6" ht="14.45" customHeight="1" x14ac:dyDescent="0.25"/>
    <row r="42" spans="2:6" ht="14.45" customHeight="1" x14ac:dyDescent="0.25"/>
    <row r="43" spans="2:6" ht="14.45" customHeight="1" x14ac:dyDescent="0.25"/>
    <row r="44" spans="2:6" ht="14.45" customHeight="1" x14ac:dyDescent="0.25"/>
    <row r="45" spans="2:6" ht="14.45" customHeight="1" x14ac:dyDescent="0.25"/>
    <row r="46" spans="2:6" ht="14.45" customHeight="1" x14ac:dyDescent="0.25"/>
    <row r="47" spans="2:6" ht="14.45" customHeight="1" x14ac:dyDescent="0.25"/>
    <row r="48" spans="2:6" ht="14.45" customHeight="1" x14ac:dyDescent="0.25"/>
    <row r="49" ht="14.45" customHeight="1" x14ac:dyDescent="0.25"/>
    <row r="50" ht="14.45" customHeight="1" x14ac:dyDescent="0.25"/>
  </sheetData>
  <sheetProtection algorithmName="SHA-512" hashValue="G3QCjFTaEdmbXToBCqdKUL6URLL/fRu+PoY3P6eZPyhTTuj3V1qzSrWPxyZeNckeK8EwrAiE95nl7ZkT9CxcKg==" saltValue="ydV3xGC7vmqWj+/oLgWH6g==" spinCount="100000" sheet="1" objects="1" scenarios="1" selectLockedCells="1"/>
  <protectedRanges>
    <protectedRange sqref="C7" name="Rango5"/>
    <protectedRange sqref="C26:E29" name="Rango4"/>
    <protectedRange sqref="C18:C24" name="Rango3"/>
    <protectedRange sqref="C13:C16" name="Rango2"/>
    <protectedRange sqref="C6:C11" name="g"/>
  </protectedRanges>
  <mergeCells count="13">
    <mergeCell ref="B35:B36"/>
    <mergeCell ref="F25:F34"/>
    <mergeCell ref="B31:E31"/>
    <mergeCell ref="B32:B33"/>
    <mergeCell ref="C32:D32"/>
    <mergeCell ref="C33:D33"/>
    <mergeCell ref="B34:E34"/>
    <mergeCell ref="B3:E4"/>
    <mergeCell ref="B5:C5"/>
    <mergeCell ref="D5:E5"/>
    <mergeCell ref="D7:E24"/>
    <mergeCell ref="B12:C12"/>
    <mergeCell ref="B17:C17"/>
  </mergeCells>
  <pageMargins left="0.25" right="0.25" top="0.4345" bottom="0.75" header="0.3" footer="0.3"/>
  <pageSetup paperSize="9" scale="7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31767-CF09-49C5-AFF2-D05DF5E06FB6}">
  <sheetPr>
    <pageSetUpPr fitToPage="1"/>
  </sheetPr>
  <dimension ref="B1:F50"/>
  <sheetViews>
    <sheetView showGridLines="0" view="pageLayout" zoomScale="120" zoomScaleNormal="110" zoomScalePageLayoutView="120" workbookViewId="0">
      <selection activeCell="C6" sqref="C6"/>
    </sheetView>
  </sheetViews>
  <sheetFormatPr baseColWidth="10" defaultRowHeight="15" x14ac:dyDescent="0.25"/>
  <cols>
    <col min="1" max="1" width="5.7109375" customWidth="1"/>
    <col min="2" max="2" width="47.7109375" customWidth="1"/>
    <col min="3" max="3" width="23.28515625" customWidth="1"/>
    <col min="4" max="4" width="23" customWidth="1"/>
    <col min="5" max="5" width="22.85546875" customWidth="1"/>
    <col min="6" max="6" width="5.42578125" customWidth="1"/>
  </cols>
  <sheetData>
    <row r="1" spans="2:6" ht="28.15" customHeight="1" x14ac:dyDescent="0.25">
      <c r="B1" t="e" vm="1">
        <v>#VALUE!</v>
      </c>
    </row>
    <row r="2" spans="2:6" ht="15.6" customHeight="1" x14ac:dyDescent="0.25"/>
    <row r="3" spans="2:6" ht="17.45" customHeight="1" x14ac:dyDescent="0.25">
      <c r="B3" s="41" t="s">
        <v>33</v>
      </c>
      <c r="C3" s="41"/>
      <c r="D3" s="41"/>
      <c r="E3" s="41"/>
      <c r="F3" s="1"/>
    </row>
    <row r="4" spans="2:6" ht="42" customHeight="1" x14ac:dyDescent="0.25">
      <c r="B4" s="41"/>
      <c r="C4" s="41"/>
      <c r="D4" s="41"/>
      <c r="E4" s="41"/>
      <c r="F4" s="1"/>
    </row>
    <row r="5" spans="2:6" ht="19.899999999999999" customHeight="1" x14ac:dyDescent="0.25">
      <c r="B5" s="42" t="s">
        <v>0</v>
      </c>
      <c r="C5" s="43"/>
      <c r="D5" s="44" t="s">
        <v>39</v>
      </c>
      <c r="E5" s="45"/>
      <c r="F5" s="1"/>
    </row>
    <row r="6" spans="2:6" ht="14.45" customHeight="1" x14ac:dyDescent="0.25">
      <c r="B6" s="14" t="s">
        <v>1</v>
      </c>
      <c r="C6" s="9">
        <v>240000</v>
      </c>
      <c r="D6" s="5" t="s">
        <v>28</v>
      </c>
      <c r="E6" s="6" t="s">
        <v>40</v>
      </c>
      <c r="F6" s="1"/>
    </row>
    <row r="7" spans="2:6" ht="14.45" customHeight="1" x14ac:dyDescent="0.25">
      <c r="B7" s="15" t="s">
        <v>2</v>
      </c>
      <c r="C7" s="7">
        <v>92.2</v>
      </c>
      <c r="D7" s="46" t="e" vm="5">
        <v>#VALUE!</v>
      </c>
      <c r="E7" s="47"/>
      <c r="F7" s="1"/>
    </row>
    <row r="8" spans="2:6" ht="14.45" customHeight="1" x14ac:dyDescent="0.25">
      <c r="B8" s="15" t="s">
        <v>3</v>
      </c>
      <c r="C8" s="18"/>
      <c r="D8" s="48"/>
      <c r="E8" s="49"/>
      <c r="F8" s="1"/>
    </row>
    <row r="9" spans="2:6" ht="14.45" customHeight="1" x14ac:dyDescent="0.25">
      <c r="B9" s="15" t="s">
        <v>4</v>
      </c>
      <c r="C9" s="10">
        <v>0</v>
      </c>
      <c r="D9" s="48"/>
      <c r="E9" s="49"/>
      <c r="F9" s="1"/>
    </row>
    <row r="10" spans="2:6" ht="14.45" customHeight="1" x14ac:dyDescent="0.25">
      <c r="B10" s="15" t="s">
        <v>5</v>
      </c>
      <c r="C10" s="9">
        <v>0.12</v>
      </c>
      <c r="D10" s="48"/>
      <c r="E10" s="49"/>
      <c r="F10" s="1"/>
    </row>
    <row r="11" spans="2:6" ht="14.45" customHeight="1" x14ac:dyDescent="0.25">
      <c r="B11" s="13" t="s">
        <v>18</v>
      </c>
      <c r="C11" s="8">
        <f>C10*C7/100</f>
        <v>0.11064</v>
      </c>
      <c r="D11" s="48"/>
      <c r="E11" s="49"/>
      <c r="F11" s="1"/>
    </row>
    <row r="12" spans="2:6" ht="18" customHeight="1" x14ac:dyDescent="0.25">
      <c r="B12" s="42" t="s">
        <v>30</v>
      </c>
      <c r="C12" s="43"/>
      <c r="D12" s="48"/>
      <c r="E12" s="49"/>
      <c r="F12" s="1"/>
    </row>
    <row r="13" spans="2:6" ht="14.45" customHeight="1" x14ac:dyDescent="0.25">
      <c r="B13" s="14" t="s">
        <v>1</v>
      </c>
      <c r="C13" s="10">
        <v>75000</v>
      </c>
      <c r="D13" s="48"/>
      <c r="E13" s="49"/>
      <c r="F13" s="1"/>
    </row>
    <row r="14" spans="2:6" ht="14.45" customHeight="1" x14ac:dyDescent="0.25">
      <c r="B14" s="15" t="s">
        <v>6</v>
      </c>
      <c r="C14" s="12">
        <v>20</v>
      </c>
      <c r="D14" s="48"/>
      <c r="E14" s="49"/>
      <c r="F14" s="1"/>
    </row>
    <row r="15" spans="2:6" ht="14.45" customHeight="1" x14ac:dyDescent="0.25">
      <c r="B15" s="15" t="s">
        <v>7</v>
      </c>
      <c r="C15" s="9">
        <v>1.4</v>
      </c>
      <c r="D15" s="48"/>
      <c r="E15" s="49"/>
      <c r="F15" s="1"/>
    </row>
    <row r="16" spans="2:6" ht="14.45" customHeight="1" x14ac:dyDescent="0.25">
      <c r="B16" s="13" t="s">
        <v>18</v>
      </c>
      <c r="C16" s="8">
        <f>C15*C14/100</f>
        <v>0.28000000000000003</v>
      </c>
      <c r="D16" s="48"/>
      <c r="E16" s="49"/>
      <c r="F16" s="1"/>
    </row>
    <row r="17" spans="2:6" ht="17.45" customHeight="1" x14ac:dyDescent="0.25">
      <c r="B17" s="42" t="s">
        <v>8</v>
      </c>
      <c r="C17" s="43"/>
      <c r="D17" s="48"/>
      <c r="E17" s="49"/>
      <c r="F17" s="1"/>
    </row>
    <row r="18" spans="2:6" ht="14.45" customHeight="1" x14ac:dyDescent="0.25">
      <c r="B18" s="14" t="s">
        <v>9</v>
      </c>
      <c r="C18" s="20">
        <v>7000</v>
      </c>
      <c r="D18" s="48"/>
      <c r="E18" s="49"/>
      <c r="F18" s="1"/>
    </row>
    <row r="19" spans="2:6" ht="14.45" customHeight="1" x14ac:dyDescent="0.25">
      <c r="B19" s="15" t="s">
        <v>10</v>
      </c>
      <c r="C19" s="19">
        <f>C18*12</f>
        <v>84000</v>
      </c>
      <c r="D19" s="48"/>
      <c r="E19" s="49"/>
      <c r="F19" s="1"/>
    </row>
    <row r="20" spans="2:6" ht="14.45" customHeight="1" x14ac:dyDescent="0.25">
      <c r="B20" s="15" t="s">
        <v>17</v>
      </c>
      <c r="C20" s="19">
        <f>C19*C21</f>
        <v>672000</v>
      </c>
      <c r="D20" s="48"/>
      <c r="E20" s="49"/>
      <c r="F20" s="1"/>
    </row>
    <row r="21" spans="2:6" ht="14.45" customHeight="1" x14ac:dyDescent="0.25">
      <c r="B21" s="15" t="s">
        <v>11</v>
      </c>
      <c r="C21" s="12">
        <v>8</v>
      </c>
      <c r="D21" s="48"/>
      <c r="E21" s="49"/>
      <c r="F21" s="1"/>
    </row>
    <row r="22" spans="2:6" ht="14.45" customHeight="1" x14ac:dyDescent="0.25">
      <c r="B22" s="15" t="s">
        <v>24</v>
      </c>
      <c r="C22" s="10">
        <v>6500</v>
      </c>
      <c r="D22" s="48"/>
      <c r="E22" s="49"/>
      <c r="F22" s="1"/>
    </row>
    <row r="23" spans="2:6" ht="14.45" customHeight="1" x14ac:dyDescent="0.25">
      <c r="B23" s="15" t="s">
        <v>35</v>
      </c>
      <c r="C23" s="10">
        <v>300</v>
      </c>
      <c r="D23" s="48"/>
      <c r="E23" s="49"/>
      <c r="F23" s="1"/>
    </row>
    <row r="24" spans="2:6" ht="14.45" customHeight="1" x14ac:dyDescent="0.25">
      <c r="B24" s="13" t="s">
        <v>19</v>
      </c>
      <c r="C24" s="10">
        <v>200</v>
      </c>
      <c r="D24" s="50"/>
      <c r="E24" s="51"/>
      <c r="F24" s="1"/>
    </row>
    <row r="25" spans="2:6" ht="16.149999999999999" customHeight="1" x14ac:dyDescent="0.25">
      <c r="B25" s="2" t="s">
        <v>20</v>
      </c>
      <c r="C25" s="3" t="s">
        <v>23</v>
      </c>
      <c r="D25" s="3" t="s">
        <v>12</v>
      </c>
      <c r="E25" s="4" t="s">
        <v>13</v>
      </c>
      <c r="F25" s="38"/>
    </row>
    <row r="26" spans="2:6" ht="14.45" customHeight="1" x14ac:dyDescent="0.25">
      <c r="B26" s="14" t="s">
        <v>14</v>
      </c>
      <c r="C26" s="11">
        <f>C6+C9</f>
        <v>240000</v>
      </c>
      <c r="D26" s="11">
        <f>C13</f>
        <v>75000</v>
      </c>
      <c r="E26" s="11">
        <f>C26-D26</f>
        <v>165000</v>
      </c>
      <c r="F26" s="38"/>
    </row>
    <row r="27" spans="2:6" ht="14.45" customHeight="1" x14ac:dyDescent="0.25">
      <c r="B27" s="15" t="s">
        <v>21</v>
      </c>
      <c r="C27" s="11">
        <f>C11*C20</f>
        <v>74350.080000000002</v>
      </c>
      <c r="D27" s="11">
        <f>C16*C20</f>
        <v>188160.00000000003</v>
      </c>
      <c r="E27" s="11">
        <f t="shared" ref="E27:E29" si="0">C27-D27</f>
        <v>-113809.92000000003</v>
      </c>
      <c r="F27" s="38"/>
    </row>
    <row r="28" spans="2:6" ht="14.45" customHeight="1" x14ac:dyDescent="0.25">
      <c r="B28" s="15" t="s">
        <v>15</v>
      </c>
      <c r="C28" s="11">
        <f>C23*C21</f>
        <v>2400</v>
      </c>
      <c r="D28" s="11">
        <f>C22*C21</f>
        <v>52000</v>
      </c>
      <c r="E28" s="11">
        <f t="shared" si="0"/>
        <v>-49600</v>
      </c>
      <c r="F28" s="38"/>
    </row>
    <row r="29" spans="2:6" ht="14.45" customHeight="1" x14ac:dyDescent="0.25">
      <c r="B29" s="13" t="s">
        <v>16</v>
      </c>
      <c r="C29" s="11"/>
      <c r="D29" s="11">
        <f>C24*C21</f>
        <v>1600</v>
      </c>
      <c r="E29" s="11">
        <f t="shared" si="0"/>
        <v>-1600</v>
      </c>
      <c r="F29" s="38"/>
    </row>
    <row r="30" spans="2:6" ht="17.45" customHeight="1" x14ac:dyDescent="0.25">
      <c r="B30" s="16" t="s">
        <v>34</v>
      </c>
      <c r="C30" s="17">
        <f>SUM(C26:C29)</f>
        <v>316750.08000000002</v>
      </c>
      <c r="D30" s="17">
        <f>SUM(D26:D29)</f>
        <v>316760</v>
      </c>
      <c r="E30" s="17">
        <f>SUM(E26:E29)</f>
        <v>-9.9200000000273576</v>
      </c>
      <c r="F30" s="38"/>
    </row>
    <row r="31" spans="2:6" ht="14.45" customHeight="1" x14ac:dyDescent="0.25">
      <c r="B31" s="39"/>
      <c r="C31" s="39"/>
      <c r="D31" s="39"/>
      <c r="E31" s="39"/>
      <c r="F31" s="38"/>
    </row>
    <row r="32" spans="2:6" ht="14.45" customHeight="1" x14ac:dyDescent="0.25">
      <c r="B32" s="37" t="s">
        <v>32</v>
      </c>
      <c r="C32" s="54" t="s">
        <v>26</v>
      </c>
      <c r="D32" s="60"/>
      <c r="E32" s="27" t="s">
        <v>27</v>
      </c>
      <c r="F32" s="38"/>
    </row>
    <row r="33" spans="2:6" ht="15.6" customHeight="1" x14ac:dyDescent="0.25">
      <c r="B33" s="37"/>
      <c r="C33" s="56">
        <f>D30-C30</f>
        <v>9.9199999999837019</v>
      </c>
      <c r="D33" s="61"/>
      <c r="E33" s="25">
        <f>C33+7000</f>
        <v>7009.9199999999837</v>
      </c>
      <c r="F33" s="38"/>
    </row>
    <row r="34" spans="2:6" ht="14.45" customHeight="1" x14ac:dyDescent="0.25">
      <c r="B34" s="40"/>
      <c r="C34" s="40"/>
      <c r="D34" s="40"/>
      <c r="E34" s="40"/>
      <c r="F34" s="38"/>
    </row>
    <row r="35" spans="2:6" ht="14.45" customHeight="1" x14ac:dyDescent="0.25">
      <c r="B35" s="37" t="s">
        <v>25</v>
      </c>
      <c r="C35" s="26" t="s">
        <v>31</v>
      </c>
      <c r="D35" s="22" t="s">
        <v>26</v>
      </c>
      <c r="E35" s="23" t="s">
        <v>27</v>
      </c>
    </row>
    <row r="36" spans="2:6" ht="14.45" customHeight="1" x14ac:dyDescent="0.25">
      <c r="B36" s="37"/>
      <c r="C36" s="21">
        <v>5</v>
      </c>
      <c r="D36" s="25">
        <f>C33*C36</f>
        <v>49.599999999918509</v>
      </c>
      <c r="E36" s="24">
        <f>E33*C36</f>
        <v>35049.599999999919</v>
      </c>
    </row>
    <row r="37" spans="2:6" ht="14.45" customHeight="1" x14ac:dyDescent="0.25">
      <c r="C37" t="s">
        <v>22</v>
      </c>
    </row>
    <row r="38" spans="2:6" ht="14.45" customHeight="1" x14ac:dyDescent="0.25"/>
    <row r="39" spans="2:6" ht="14.45" customHeight="1" x14ac:dyDescent="0.25"/>
    <row r="40" spans="2:6" ht="14.45" customHeight="1" x14ac:dyDescent="0.25"/>
    <row r="41" spans="2:6" ht="14.45" customHeight="1" x14ac:dyDescent="0.25"/>
    <row r="42" spans="2:6" ht="14.45" customHeight="1" x14ac:dyDescent="0.25"/>
    <row r="43" spans="2:6" ht="14.45" customHeight="1" x14ac:dyDescent="0.25">
      <c r="C43">
        <f>(5000+5000+5000+6500+6500+6500+7500+7500)/8</f>
        <v>6187.5</v>
      </c>
    </row>
    <row r="44" spans="2:6" ht="14.45" customHeight="1" x14ac:dyDescent="0.25"/>
    <row r="45" spans="2:6" ht="14.45" customHeight="1" x14ac:dyDescent="0.25"/>
    <row r="46" spans="2:6" ht="14.45" customHeight="1" x14ac:dyDescent="0.25"/>
    <row r="47" spans="2:6" ht="14.45" customHeight="1" x14ac:dyDescent="0.25"/>
    <row r="48" spans="2:6" ht="14.45" customHeight="1" x14ac:dyDescent="0.25"/>
    <row r="49" ht="14.45" customHeight="1" x14ac:dyDescent="0.25"/>
    <row r="50" ht="14.45" customHeight="1" x14ac:dyDescent="0.25"/>
  </sheetData>
  <sheetProtection algorithmName="SHA-512" hashValue="bEIhZY0uPrt/HTQlS901n9Fz0HsU2FEvdxe85BERTf6L7F1xlC5gP8qz/Iga4RGjGXyGOO5VHcT3k15W8030uw==" saltValue="TdpbOPnvIL/4pRZJddYy0w==" spinCount="100000" sheet="1" objects="1" scenarios="1" selectLockedCells="1"/>
  <protectedRanges>
    <protectedRange sqref="C7" name="Rango5"/>
    <protectedRange sqref="C26:E29" name="Rango4"/>
    <protectedRange sqref="C18:C24" name="Rango3"/>
    <protectedRange sqref="C13:C16" name="Rango2"/>
    <protectedRange sqref="C6:C11" name="g"/>
  </protectedRanges>
  <mergeCells count="13">
    <mergeCell ref="B35:B36"/>
    <mergeCell ref="F25:F34"/>
    <mergeCell ref="B31:E31"/>
    <mergeCell ref="B32:B33"/>
    <mergeCell ref="C32:D32"/>
    <mergeCell ref="C33:D33"/>
    <mergeCell ref="B34:E34"/>
    <mergeCell ref="B3:E4"/>
    <mergeCell ref="B5:C5"/>
    <mergeCell ref="D5:E5"/>
    <mergeCell ref="D7:E24"/>
    <mergeCell ref="B12:C12"/>
    <mergeCell ref="B17:C17"/>
  </mergeCells>
  <pageMargins left="0.25" right="0.25" top="0.434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CAVAN</vt:lpstr>
      <vt:lpstr>eMiler 4,25T</vt:lpstr>
      <vt:lpstr>eAumark 7,5T</vt:lpstr>
      <vt:lpstr>eAuman 18T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BMC Trucks</dc:creator>
  <cp:lastModifiedBy>Leticia Domken - Acendix</cp:lastModifiedBy>
  <dcterms:created xsi:type="dcterms:W3CDTF">2024-04-25T12:03:53Z</dcterms:created>
  <dcterms:modified xsi:type="dcterms:W3CDTF">2026-10-02T09:52:51Z</dcterms:modified>
</cp:coreProperties>
</file>